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frapar.sharepoint.com/sites/bibliothequeecobios/Documents partages/essais terrain et BPE/photos soja mildiou Laurent 2029/"/>
    </mc:Choice>
  </mc:AlternateContent>
  <xr:revisionPtr revIDLastSave="189" documentId="8_{7F5EB703-A848-EA44-B7D8-ED0F4996BF3A}" xr6:coauthVersionLast="47" xr6:coauthVersionMax="47" xr10:uidLastSave="{33EEE776-BFB8-7C4C-BD5C-0AF04604601D}"/>
  <bookViews>
    <workbookView xWindow="340" yWindow="600" windowWidth="32500" windowHeight="18500" xr2:uid="{E1D26BE1-6F85-E148-A6D6-518B89E8455C}"/>
  </bookViews>
  <sheets>
    <sheet name="Feuil1" sheetId="1" r:id="rId1"/>
    <sheet name="Feuil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1" l="1"/>
  <c r="S43" i="1"/>
  <c r="R59" i="1"/>
  <c r="W20" i="1"/>
  <c r="Q58" i="1"/>
  <c r="Q59" i="1" s="1"/>
  <c r="Q43" i="1"/>
  <c r="Q42" i="1"/>
  <c r="Q57" i="1"/>
  <c r="Q54" i="1"/>
  <c r="Q50" i="1"/>
  <c r="Q41" i="1"/>
  <c r="Q53" i="1"/>
  <c r="Q52" i="1"/>
  <c r="Q49" i="1"/>
  <c r="Q48" i="1"/>
  <c r="Q40" i="1"/>
  <c r="Q39" i="1"/>
  <c r="Y19" i="1"/>
  <c r="N19" i="1"/>
  <c r="O19" i="1" s="1"/>
  <c r="O31" i="1" s="1"/>
  <c r="X15" i="1"/>
  <c r="W15" i="1"/>
  <c r="Y14" i="1"/>
  <c r="Y7" i="1"/>
  <c r="Y8" i="1"/>
  <c r="M19" i="1"/>
  <c r="H19" i="1"/>
  <c r="I19" i="1" s="1"/>
  <c r="F19" i="1"/>
  <c r="N14" i="1"/>
  <c r="O14" i="1"/>
  <c r="O30" i="1" s="1"/>
  <c r="N7" i="1"/>
  <c r="O7" i="1" s="1"/>
  <c r="O29" i="1" s="1"/>
  <c r="M14" i="1"/>
  <c r="H14" i="1"/>
  <c r="I14" i="1" s="1"/>
  <c r="F14" i="1"/>
  <c r="H7" i="1"/>
  <c r="I7" i="1" s="1"/>
  <c r="M7" i="1"/>
  <c r="F7" i="1"/>
  <c r="Q7" i="1" l="1"/>
  <c r="Y15" i="1"/>
  <c r="Y20" i="1"/>
  <c r="Q14" i="1"/>
  <c r="P19" i="1"/>
  <c r="T19" i="1" s="1"/>
  <c r="O32" i="1"/>
  <c r="S19" i="1"/>
  <c r="M29" i="1"/>
  <c r="M30" i="1"/>
  <c r="M31" i="1"/>
  <c r="Q19" i="1"/>
  <c r="P7" i="1"/>
  <c r="T7" i="1" s="1"/>
  <c r="Z8" i="1" s="1"/>
  <c r="P14" i="1"/>
  <c r="T14" i="1" s="1"/>
  <c r="Z15" i="1" s="1"/>
  <c r="Z20" i="1" l="1"/>
  <c r="M32" i="1"/>
  <c r="Z24" i="1" l="1"/>
  <c r="Z23" i="1"/>
  <c r="R43" i="1" s="1"/>
</calcChain>
</file>

<file path=xl/sharedStrings.xml><?xml version="1.0" encoding="utf-8"?>
<sst xmlns="http://schemas.openxmlformats.org/spreadsheetml/2006/main" count="92" uniqueCount="68">
  <si>
    <t>Soja</t>
  </si>
  <si>
    <t>Surface traitée</t>
  </si>
  <si>
    <t>Coût total</t>
  </si>
  <si>
    <t>Traitement de semences ml/ha</t>
  </si>
  <si>
    <t>prix/flacon 100 ml</t>
  </si>
  <si>
    <t>prix/flacon/Litre</t>
  </si>
  <si>
    <t>Remise exceptionnelle</t>
  </si>
  <si>
    <t>coût/ha (1 flacon Zn pour 6,5 ha)</t>
  </si>
  <si>
    <t>Nombre de flacons de 100 ml de Zn</t>
  </si>
  <si>
    <t>Dose Traitement foliaire  en l/ha</t>
  </si>
  <si>
    <t xml:space="preserve">Nombre de litres </t>
  </si>
  <si>
    <t>A le bétonnière, faire l'Inoculum puis asperger les 150 Kgs de semences de soja d'1 hectare avec un pulvérisateur 15 ml de Zn dilué dans 150 à 200 ml</t>
  </si>
  <si>
    <t>100 ml/ha si possible avant fleur</t>
  </si>
  <si>
    <t>coût/ha (1L Ecobios 3CLA pour 10 ha)</t>
  </si>
  <si>
    <t xml:space="preserve">superficie de plantation  envisagée en ha </t>
  </si>
  <si>
    <t>coût traitement semences HT</t>
  </si>
  <si>
    <t>coût traitement foliaire HT</t>
  </si>
  <si>
    <t>moutarde</t>
  </si>
  <si>
    <t>Moutarde</t>
  </si>
  <si>
    <t>superficie de plantation envisagée en ha - 1ha témoin</t>
  </si>
  <si>
    <t>A le bétonnière, asperger les 30 à 50 Kgs de semences (petites et grosses graines mélangées) d'1 hectare avec un pulvérisateur 15 ml de Zn dilué dans 100 ml de solvant (eau…)</t>
  </si>
  <si>
    <t>2 x 50 ml de foliaire quand suffisamment de feuilles et après le 15 mai/Saints de glaces (+ 17% de biomasse) et reverdit si gel ou stress hydrique</t>
  </si>
  <si>
    <t>ou, 1 x 100 ml/ha  après Saints de glace le 15 mai</t>
  </si>
  <si>
    <t>Surface Témoin</t>
  </si>
  <si>
    <t>Production attendue en moyenne</t>
  </si>
  <si>
    <t>Coût total/ha</t>
  </si>
  <si>
    <t>soja</t>
  </si>
  <si>
    <t>couvert</t>
  </si>
  <si>
    <t>Zn</t>
  </si>
  <si>
    <t>Ecobios 3C LA</t>
  </si>
  <si>
    <t>17/18 ha</t>
  </si>
  <si>
    <t>19/20 ha</t>
  </si>
  <si>
    <t>59/60 ha</t>
  </si>
  <si>
    <t>A le bétonnière, asperger les 2 / 3 Kgs de semences de moutarde d'1 hectare avec un pulvérisateur 15 ml de Zn dilué dans 100 ml de solvant (eau…)</t>
  </si>
  <si>
    <t>Prix /Tonne en 2023`</t>
  </si>
  <si>
    <t>Attention variété Compositor faible densité de levée…</t>
  </si>
  <si>
    <t>Gain culture  pour 19 ha</t>
  </si>
  <si>
    <t>Gain culture Pour 60 ha</t>
  </si>
  <si>
    <t>Gain culture pour 17 ha</t>
  </si>
  <si>
    <t>L'essai sur compositor a montré +30% de rendement/ Témoin (Ecobios 43T/ha, Témoin 33T/ha)</t>
  </si>
  <si>
    <t>cohérent avec l'augmentation de +28% du nombre de gousses</t>
  </si>
  <si>
    <t>Gain avec protocole Ecobios</t>
  </si>
  <si>
    <t>laisser 1 ha témoin</t>
  </si>
  <si>
    <t>Coût 1 TMS</t>
  </si>
  <si>
    <t>Hypoyhèse tout traiter</t>
  </si>
  <si>
    <t>Flacons 100 ml Ecobios Zn</t>
  </si>
  <si>
    <t>Ecobios Céréales 1 Litre</t>
  </si>
  <si>
    <t>Nombre</t>
  </si>
  <si>
    <t>Priux Euros</t>
  </si>
  <si>
    <t>Total</t>
  </si>
  <si>
    <t>HT</t>
  </si>
  <si>
    <t xml:space="preserve">Hypothèse traiter toute la moutarde, tout le soja </t>
  </si>
  <si>
    <t>et moitié du couvert</t>
  </si>
  <si>
    <t xml:space="preserve">Soit un total de </t>
  </si>
  <si>
    <t>30 ha</t>
  </si>
  <si>
    <t>1/2 couvert</t>
  </si>
  <si>
    <t>Gain attendu en €</t>
  </si>
  <si>
    <t>tonnes de Matière sèche attendue et +20% en moyenne</t>
  </si>
  <si>
    <t>Production attendue et +15% en moyenne T/ha</t>
  </si>
  <si>
    <t>Témoin</t>
  </si>
  <si>
    <t>Ecobios</t>
  </si>
  <si>
    <t xml:space="preserve">Au total avec Ecobios </t>
  </si>
  <si>
    <t>Gain attendu supplémentaire</t>
  </si>
  <si>
    <t>Rentabilité nette</t>
  </si>
  <si>
    <r>
      <rPr>
        <b/>
        <sz val="16"/>
        <color theme="1"/>
        <rFont val="Calibri (Corps)"/>
      </rPr>
      <t>Couverts végétaux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méteil: Phacélie, moutarde d'Abyssinie, Vesce, Féverole, Sorgho fourrager</t>
    </r>
  </si>
  <si>
    <t>pour expérimentation</t>
  </si>
  <si>
    <t>1 flacon Zn pour 10 ha</t>
  </si>
  <si>
    <t>Besoins en produit pour tout traiter en laissant chaque fois 1 ha de témoin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</si>
</sst>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Corps)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B050"/>
      </right>
      <top/>
      <bottom/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0" fontId="0" fillId="5" borderId="1" xfId="0" applyFill="1" applyBorder="1" applyAlignment="1">
      <alignment horizontal="center" vertical="center" wrapText="1"/>
    </xf>
    <xf numFmtId="0" fontId="0" fillId="6" borderId="0" xfId="0" applyFill="1"/>
    <xf numFmtId="9" fontId="0" fillId="6" borderId="0" xfId="0" applyNumberFormat="1" applyFill="1"/>
    <xf numFmtId="0" fontId="3" fillId="6" borderId="0" xfId="0" applyFont="1" applyFill="1"/>
    <xf numFmtId="0" fontId="4" fillId="6" borderId="0" xfId="0" applyFont="1" applyFill="1"/>
    <xf numFmtId="4" fontId="0" fillId="6" borderId="0" xfId="0" applyNumberFormat="1" applyFill="1"/>
    <xf numFmtId="4" fontId="0" fillId="0" borderId="0" xfId="0" applyNumberFormat="1"/>
    <xf numFmtId="0" fontId="0" fillId="3" borderId="1" xfId="0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3" xfId="0" applyFill="1" applyBorder="1" applyAlignment="1">
      <alignment horizontal="center" vertical="center" wrapText="1"/>
    </xf>
    <xf numFmtId="4" fontId="0" fillId="6" borderId="1" xfId="0" applyNumberFormat="1" applyFill="1" applyBorder="1"/>
    <xf numFmtId="9" fontId="2" fillId="6" borderId="1" xfId="0" applyNumberFormat="1" applyFont="1" applyFill="1" applyBorder="1"/>
    <xf numFmtId="0" fontId="0" fillId="6" borderId="5" xfId="0" applyFill="1" applyBorder="1"/>
    <xf numFmtId="0" fontId="0" fillId="0" borderId="4" xfId="0" applyBorder="1"/>
    <xf numFmtId="4" fontId="0" fillId="0" borderId="6" xfId="0" applyNumberFormat="1" applyBorder="1"/>
    <xf numFmtId="9" fontId="4" fillId="0" borderId="7" xfId="1" applyFont="1" applyBorder="1"/>
    <xf numFmtId="0" fontId="0" fillId="0" borderId="8" xfId="0" applyBorder="1"/>
    <xf numFmtId="4" fontId="4" fillId="6" borderId="9" xfId="0" applyNumberFormat="1" applyFont="1" applyFill="1" applyBorder="1"/>
    <xf numFmtId="4" fontId="4" fillId="7" borderId="10" xfId="0" applyNumberFormat="1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5" fillId="2" borderId="10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92F1-406F-1B4A-8C1E-CFF56F378418}">
  <dimension ref="C4:Z59"/>
  <sheetViews>
    <sheetView tabSelected="1" zoomScale="113" zoomScaleNormal="113" workbookViewId="0">
      <selection activeCell="K38" sqref="K38:S59"/>
    </sheetView>
  </sheetViews>
  <sheetFormatPr baseColWidth="10" defaultRowHeight="16" x14ac:dyDescent="0.2"/>
  <cols>
    <col min="3" max="3" width="23.1640625" customWidth="1"/>
    <col min="4" max="4" width="15.5" customWidth="1"/>
    <col min="7" max="7" width="17.83203125" bestFit="1" customWidth="1"/>
    <col min="8" max="9" width="17.83203125" customWidth="1"/>
    <col min="10" max="10" width="2.33203125" customWidth="1"/>
    <col min="11" max="11" width="16.83203125" bestFit="1" customWidth="1"/>
    <col min="14" max="14" width="17.83203125" bestFit="1" customWidth="1"/>
    <col min="15" max="15" width="20.33203125" customWidth="1"/>
    <col min="16" max="16" width="15.33203125" customWidth="1"/>
    <col min="17" max="17" width="11" bestFit="1" customWidth="1"/>
    <col min="18" max="18" width="15.83203125" customWidth="1"/>
    <col min="19" max="19" width="16.1640625" customWidth="1"/>
    <col min="21" max="21" width="13.83203125" customWidth="1"/>
    <col min="23" max="23" width="14" customWidth="1"/>
    <col min="25" max="25" width="14" customWidth="1"/>
  </cols>
  <sheetData>
    <row r="4" spans="3:26" x14ac:dyDescent="0.2">
      <c r="D4" t="s">
        <v>35</v>
      </c>
      <c r="O4" t="s">
        <v>39</v>
      </c>
    </row>
    <row r="5" spans="3:26" x14ac:dyDescent="0.2">
      <c r="O5" t="s">
        <v>40</v>
      </c>
    </row>
    <row r="6" spans="3:26" s="1" customFormat="1" ht="68" x14ac:dyDescent="0.2">
      <c r="D6" s="4" t="s">
        <v>3</v>
      </c>
      <c r="E6" s="4" t="s">
        <v>4</v>
      </c>
      <c r="F6" s="4" t="s">
        <v>7</v>
      </c>
      <c r="G6" s="4" t="s">
        <v>14</v>
      </c>
      <c r="H6" s="4" t="s">
        <v>8</v>
      </c>
      <c r="I6" s="4" t="s">
        <v>15</v>
      </c>
      <c r="K6" s="4" t="s">
        <v>9</v>
      </c>
      <c r="L6" s="4" t="s">
        <v>5</v>
      </c>
      <c r="M6" s="4" t="s">
        <v>13</v>
      </c>
      <c r="N6" s="4" t="s">
        <v>19</v>
      </c>
      <c r="O6" s="4" t="s">
        <v>10</v>
      </c>
      <c r="P6" s="28" t="s">
        <v>16</v>
      </c>
      <c r="Q6" s="30" t="s">
        <v>25</v>
      </c>
      <c r="R6" s="4" t="s">
        <v>23</v>
      </c>
      <c r="S6" s="31" t="s">
        <v>1</v>
      </c>
      <c r="T6" s="31" t="s">
        <v>2</v>
      </c>
      <c r="V6" s="3"/>
      <c r="W6" s="4" t="s">
        <v>24</v>
      </c>
      <c r="X6" s="4" t="s">
        <v>34</v>
      </c>
      <c r="Y6" s="4" t="s">
        <v>38</v>
      </c>
      <c r="Z6" s="4" t="s">
        <v>41</v>
      </c>
    </row>
    <row r="7" spans="3:26" ht="21" x14ac:dyDescent="0.25">
      <c r="C7" s="41" t="s">
        <v>0</v>
      </c>
      <c r="D7" s="42">
        <v>15</v>
      </c>
      <c r="E7" s="43">
        <v>107</v>
      </c>
      <c r="F7" s="43">
        <f>+D7*E7/100</f>
        <v>16.05</v>
      </c>
      <c r="G7" s="43">
        <v>18</v>
      </c>
      <c r="H7" s="43">
        <f>+G7*D7/100</f>
        <v>2.7</v>
      </c>
      <c r="I7" s="43">
        <f>+H7*E7</f>
        <v>288.90000000000003</v>
      </c>
      <c r="K7" s="43">
        <v>0.1</v>
      </c>
      <c r="L7" s="43">
        <v>351</v>
      </c>
      <c r="M7" s="43">
        <f>+L7*K7</f>
        <v>35.1</v>
      </c>
      <c r="N7" s="43">
        <f>18-1</f>
        <v>17</v>
      </c>
      <c r="O7" s="43">
        <f>+N7*K7</f>
        <v>1.7000000000000002</v>
      </c>
      <c r="P7" s="44">
        <f>+N7*M7</f>
        <v>596.70000000000005</v>
      </c>
      <c r="Q7" s="45">
        <f>+F7+M7</f>
        <v>51.150000000000006</v>
      </c>
      <c r="R7" s="43">
        <v>1</v>
      </c>
      <c r="S7" s="46">
        <v>17</v>
      </c>
      <c r="T7" s="46">
        <f>+I7+P7</f>
        <v>885.60000000000014</v>
      </c>
      <c r="V7" s="5" t="s">
        <v>59</v>
      </c>
      <c r="W7" s="39">
        <v>3</v>
      </c>
      <c r="X7" s="39">
        <v>500</v>
      </c>
      <c r="Y7" s="39">
        <f>+X7*G7*W7</f>
        <v>27000</v>
      </c>
      <c r="Z7" s="39"/>
    </row>
    <row r="8" spans="3:26" x14ac:dyDescent="0.2">
      <c r="D8" s="2" t="s">
        <v>11</v>
      </c>
      <c r="V8" s="5" t="s">
        <v>60</v>
      </c>
      <c r="W8" s="39">
        <v>4.3</v>
      </c>
      <c r="X8" s="39">
        <v>500</v>
      </c>
      <c r="Y8" s="39">
        <f>+W8*X8*S7</f>
        <v>36550</v>
      </c>
      <c r="Z8" s="39">
        <f>+Y8-Y7-T7</f>
        <v>8664.4</v>
      </c>
    </row>
    <row r="9" spans="3:26" x14ac:dyDescent="0.2">
      <c r="K9" s="2" t="s">
        <v>12</v>
      </c>
    </row>
    <row r="10" spans="3:26" x14ac:dyDescent="0.2">
      <c r="K10" s="2"/>
    </row>
    <row r="11" spans="3:26" x14ac:dyDescent="0.2">
      <c r="K11" s="2"/>
    </row>
    <row r="12" spans="3:26" x14ac:dyDescent="0.2">
      <c r="K12" s="2"/>
    </row>
    <row r="13" spans="3:26" ht="85" x14ac:dyDescent="0.2">
      <c r="F13" t="s">
        <v>66</v>
      </c>
      <c r="V13" s="6"/>
      <c r="W13" s="14" t="s">
        <v>58</v>
      </c>
      <c r="X13" s="14" t="s">
        <v>34</v>
      </c>
      <c r="Y13" s="14" t="s">
        <v>36</v>
      </c>
      <c r="Z13" s="14" t="s">
        <v>41</v>
      </c>
    </row>
    <row r="14" spans="3:26" s="35" customFormat="1" ht="35" customHeight="1" x14ac:dyDescent="0.2">
      <c r="C14" s="33" t="s">
        <v>18</v>
      </c>
      <c r="D14" s="34">
        <v>10</v>
      </c>
      <c r="E14" s="34">
        <v>107</v>
      </c>
      <c r="F14" s="34">
        <f>+D14*E14/100</f>
        <v>10.7</v>
      </c>
      <c r="G14" s="34">
        <v>20</v>
      </c>
      <c r="H14" s="34">
        <f>+G14*D14/100</f>
        <v>2</v>
      </c>
      <c r="I14" s="34">
        <f>+H14*E14</f>
        <v>214</v>
      </c>
      <c r="K14" s="34">
        <v>0.1</v>
      </c>
      <c r="L14" s="34">
        <v>351</v>
      </c>
      <c r="M14" s="34">
        <f>+L14*K14</f>
        <v>35.1</v>
      </c>
      <c r="N14" s="34">
        <f>20-1</f>
        <v>19</v>
      </c>
      <c r="O14" s="34">
        <f>+N14*K14</f>
        <v>1.9000000000000001</v>
      </c>
      <c r="P14" s="34">
        <f>+N14*M14</f>
        <v>666.9</v>
      </c>
      <c r="Q14" s="36">
        <f>+F14+M14</f>
        <v>45.8</v>
      </c>
      <c r="R14" s="34">
        <v>1</v>
      </c>
      <c r="S14" s="37">
        <v>19</v>
      </c>
      <c r="T14" s="37">
        <f>+I14+P14</f>
        <v>880.9</v>
      </c>
      <c r="V14" s="34" t="s">
        <v>59</v>
      </c>
      <c r="W14" s="34">
        <v>1.8</v>
      </c>
      <c r="X14" s="34">
        <v>2000</v>
      </c>
      <c r="Y14" s="34">
        <f>+X14*G14*W14</f>
        <v>72000</v>
      </c>
      <c r="Z14" s="34"/>
    </row>
    <row r="15" spans="3:26" x14ac:dyDescent="0.2">
      <c r="D15" s="2" t="s">
        <v>33</v>
      </c>
      <c r="V15" s="34" t="s">
        <v>60</v>
      </c>
      <c r="W15" s="34">
        <f>+(1.8*15%)+1.8</f>
        <v>2.0700000000000003</v>
      </c>
      <c r="X15" s="34">
        <f>+X14</f>
        <v>2000</v>
      </c>
      <c r="Y15" s="34">
        <f>+X15*W15*N14</f>
        <v>78660.000000000015</v>
      </c>
      <c r="Z15" s="34">
        <f>+Y15-Y14-T14</f>
        <v>5779.1000000000149</v>
      </c>
    </row>
    <row r="16" spans="3:26" x14ac:dyDescent="0.2">
      <c r="K16" s="2" t="s">
        <v>12</v>
      </c>
    </row>
    <row r="17" spans="3:26" x14ac:dyDescent="0.2">
      <c r="K17" s="2"/>
    </row>
    <row r="18" spans="3:26" ht="102" x14ac:dyDescent="0.2">
      <c r="N18" t="s">
        <v>42</v>
      </c>
      <c r="V18" s="8"/>
      <c r="W18" s="16" t="s">
        <v>57</v>
      </c>
      <c r="X18" s="16" t="s">
        <v>43</v>
      </c>
      <c r="Y18" s="16" t="s">
        <v>37</v>
      </c>
      <c r="Z18" s="16" t="s">
        <v>41</v>
      </c>
    </row>
    <row r="19" spans="3:26" ht="90" x14ac:dyDescent="0.2">
      <c r="C19" s="32" t="s">
        <v>64</v>
      </c>
      <c r="D19" s="7">
        <v>15</v>
      </c>
      <c r="E19" s="7">
        <v>107</v>
      </c>
      <c r="F19" s="7">
        <f>+D19*E19/100</f>
        <v>16.05</v>
      </c>
      <c r="G19" s="7">
        <v>60</v>
      </c>
      <c r="H19" s="7">
        <f>+G19*D19/100</f>
        <v>9</v>
      </c>
      <c r="I19" s="7">
        <f>+H19*E19</f>
        <v>963</v>
      </c>
      <c r="J19" s="1"/>
      <c r="K19" s="7">
        <v>0.1</v>
      </c>
      <c r="L19" s="7">
        <v>351</v>
      </c>
      <c r="M19" s="7">
        <f>+L19*K19</f>
        <v>35.1</v>
      </c>
      <c r="N19" s="7">
        <f>60-1</f>
        <v>59</v>
      </c>
      <c r="O19" s="7">
        <f>+N19*K19</f>
        <v>5.9</v>
      </c>
      <c r="P19" s="7">
        <f>+N19*M19</f>
        <v>2070.9</v>
      </c>
      <c r="Q19" s="30">
        <f>+M19+F19</f>
        <v>51.150000000000006</v>
      </c>
      <c r="R19" s="7">
        <v>5</v>
      </c>
      <c r="S19" s="31">
        <f>+N19</f>
        <v>59</v>
      </c>
      <c r="T19" s="31">
        <f>+I19+P19</f>
        <v>3033.9</v>
      </c>
      <c r="V19" s="38" t="s">
        <v>59</v>
      </c>
      <c r="W19" s="38">
        <v>6</v>
      </c>
      <c r="X19" s="38">
        <v>73</v>
      </c>
      <c r="Y19" s="38">
        <f>+X19*G19*W19</f>
        <v>26280</v>
      </c>
      <c r="Z19" s="38"/>
    </row>
    <row r="20" spans="3:26" x14ac:dyDescent="0.2">
      <c r="D20" s="2" t="s">
        <v>20</v>
      </c>
      <c r="V20" s="38" t="s">
        <v>60</v>
      </c>
      <c r="W20" s="38">
        <f>+(W19*20%)+W19</f>
        <v>7.2</v>
      </c>
      <c r="X20" s="38">
        <v>73</v>
      </c>
      <c r="Y20" s="38">
        <f>+X20*N19*W20</f>
        <v>31010.400000000001</v>
      </c>
      <c r="Z20" s="38">
        <f>+Y20-Y19-P19</f>
        <v>2659.5000000000014</v>
      </c>
    </row>
    <row r="22" spans="3:26" x14ac:dyDescent="0.2">
      <c r="K22" s="2" t="s">
        <v>21</v>
      </c>
      <c r="X22" t="s">
        <v>61</v>
      </c>
    </row>
    <row r="23" spans="3:26" x14ac:dyDescent="0.2">
      <c r="K23" t="s">
        <v>22</v>
      </c>
      <c r="X23" t="s">
        <v>62</v>
      </c>
      <c r="Z23">
        <f>+Z20+Z15+Z8</f>
        <v>17103.000000000015</v>
      </c>
    </row>
    <row r="24" spans="3:26" x14ac:dyDescent="0.2">
      <c r="W24" t="s">
        <v>55</v>
      </c>
      <c r="X24" t="s">
        <v>62</v>
      </c>
      <c r="Z24">
        <f>+Z8+Z15+(Z20/2)</f>
        <v>15773.250000000015</v>
      </c>
    </row>
    <row r="27" spans="3:26" x14ac:dyDescent="0.2">
      <c r="K27" t="s">
        <v>67</v>
      </c>
      <c r="S27" s="1"/>
    </row>
    <row r="28" spans="3:26" x14ac:dyDescent="0.2">
      <c r="M28" s="29" t="s">
        <v>28</v>
      </c>
      <c r="O28" s="29" t="s">
        <v>29</v>
      </c>
    </row>
    <row r="29" spans="3:26" x14ac:dyDescent="0.2">
      <c r="K29" s="29" t="s">
        <v>26</v>
      </c>
      <c r="L29" s="29" t="s">
        <v>30</v>
      </c>
      <c r="M29" s="29">
        <f>+H7</f>
        <v>2.7</v>
      </c>
      <c r="N29" s="40" t="s">
        <v>30</v>
      </c>
      <c r="O29" s="29">
        <f>+O7</f>
        <v>1.7000000000000002</v>
      </c>
    </row>
    <row r="30" spans="3:26" x14ac:dyDescent="0.2">
      <c r="K30" s="29" t="s">
        <v>17</v>
      </c>
      <c r="L30" s="29" t="s">
        <v>31</v>
      </c>
      <c r="M30" s="29">
        <f>+H14</f>
        <v>2</v>
      </c>
      <c r="N30" s="40" t="s">
        <v>31</v>
      </c>
      <c r="O30" s="29">
        <f>+O14</f>
        <v>1.9000000000000001</v>
      </c>
    </row>
    <row r="31" spans="3:26" x14ac:dyDescent="0.2">
      <c r="K31" s="29" t="s">
        <v>27</v>
      </c>
      <c r="L31" s="29" t="s">
        <v>32</v>
      </c>
      <c r="M31" s="29">
        <f>+H19</f>
        <v>9</v>
      </c>
      <c r="N31" s="40" t="s">
        <v>32</v>
      </c>
      <c r="O31" s="29">
        <f>+O19</f>
        <v>5.9</v>
      </c>
    </row>
    <row r="32" spans="3:26" x14ac:dyDescent="0.2">
      <c r="M32" s="29">
        <f>SUM(M29:M31)</f>
        <v>13.7</v>
      </c>
      <c r="O32" s="29">
        <f>SUM(O29:O31)</f>
        <v>9.5</v>
      </c>
    </row>
    <row r="38" spans="11:19" x14ac:dyDescent="0.2">
      <c r="K38" s="8"/>
      <c r="L38" s="8"/>
      <c r="M38" s="8"/>
      <c r="N38" s="8"/>
      <c r="O38" s="15" t="s">
        <v>47</v>
      </c>
      <c r="P38" s="15" t="s">
        <v>48</v>
      </c>
      <c r="Q38" s="15" t="s">
        <v>50</v>
      </c>
      <c r="R38" s="15" t="s">
        <v>56</v>
      </c>
      <c r="S38" s="15" t="s">
        <v>63</v>
      </c>
    </row>
    <row r="39" spans="11:19" ht="21" x14ac:dyDescent="0.25">
      <c r="K39" s="10" t="s">
        <v>44</v>
      </c>
      <c r="L39" s="8"/>
      <c r="M39" s="8" t="s">
        <v>45</v>
      </c>
      <c r="N39" s="8"/>
      <c r="O39" s="15">
        <v>14</v>
      </c>
      <c r="P39" s="15">
        <v>107</v>
      </c>
      <c r="Q39" s="17">
        <f>+O39*P39</f>
        <v>1498</v>
      </c>
      <c r="R39" s="13"/>
    </row>
    <row r="40" spans="11:19" x14ac:dyDescent="0.2">
      <c r="K40" s="8"/>
      <c r="L40" s="8"/>
      <c r="M40" s="8" t="s">
        <v>46</v>
      </c>
      <c r="N40" s="8"/>
      <c r="O40" s="15">
        <v>10</v>
      </c>
      <c r="P40" s="15">
        <v>351</v>
      </c>
      <c r="Q40" s="17">
        <f>+O40*P40</f>
        <v>3510</v>
      </c>
      <c r="R40" s="13"/>
    </row>
    <row r="41" spans="11:19" x14ac:dyDescent="0.2">
      <c r="K41" s="8"/>
      <c r="L41" s="8"/>
      <c r="M41" s="8"/>
      <c r="N41" s="8"/>
      <c r="O41" s="15"/>
      <c r="P41" s="15" t="s">
        <v>49</v>
      </c>
      <c r="Q41" s="17">
        <f>+Q40+Q39</f>
        <v>5008</v>
      </c>
      <c r="R41" s="13"/>
    </row>
    <row r="42" spans="11:19" x14ac:dyDescent="0.2">
      <c r="K42" s="8"/>
      <c r="L42" s="8"/>
      <c r="M42" s="8"/>
      <c r="N42" s="8"/>
      <c r="O42" s="27" t="s">
        <v>6</v>
      </c>
      <c r="P42" s="18">
        <v>0.2</v>
      </c>
      <c r="Q42" s="17">
        <f>+Q41*P42</f>
        <v>1001.6</v>
      </c>
      <c r="R42" s="21"/>
    </row>
    <row r="43" spans="11:19" ht="21" x14ac:dyDescent="0.25">
      <c r="K43" s="8"/>
      <c r="L43" s="8"/>
      <c r="M43" s="8"/>
      <c r="N43" s="8"/>
      <c r="O43" s="26" t="s">
        <v>65</v>
      </c>
      <c r="P43" s="15" t="s">
        <v>49</v>
      </c>
      <c r="Q43" s="24">
        <f>+Q41-Q42</f>
        <v>4006.4</v>
      </c>
      <c r="R43" s="25">
        <f>+Z23</f>
        <v>17103.000000000015</v>
      </c>
      <c r="S43" s="22">
        <f>+(R43-Q43)/Q43</f>
        <v>3.2689197284345086</v>
      </c>
    </row>
    <row r="44" spans="11:19" x14ac:dyDescent="0.2">
      <c r="R44" s="23"/>
    </row>
    <row r="46" spans="11:19" x14ac:dyDescent="0.2">
      <c r="R46" s="20"/>
    </row>
    <row r="47" spans="11:19" ht="21" x14ac:dyDescent="0.25">
      <c r="K47" s="11" t="s">
        <v>51</v>
      </c>
      <c r="L47" s="8"/>
      <c r="M47" s="8"/>
      <c r="N47" s="8"/>
      <c r="O47" s="15"/>
      <c r="P47" s="15"/>
      <c r="Q47" s="15"/>
      <c r="R47" s="19" t="s">
        <v>56</v>
      </c>
      <c r="S47" s="15" t="s">
        <v>63</v>
      </c>
    </row>
    <row r="48" spans="11:19" x14ac:dyDescent="0.2">
      <c r="K48" s="8"/>
      <c r="L48" s="8"/>
      <c r="M48" s="8" t="s">
        <v>45</v>
      </c>
      <c r="N48" s="8"/>
      <c r="O48" s="15">
        <v>5</v>
      </c>
      <c r="P48" s="15">
        <v>107</v>
      </c>
      <c r="Q48" s="17">
        <f>+O48*P48</f>
        <v>535</v>
      </c>
      <c r="R48" s="13"/>
    </row>
    <row r="49" spans="11:19" x14ac:dyDescent="0.2">
      <c r="K49" s="8"/>
      <c r="L49" s="9"/>
      <c r="M49" s="8" t="s">
        <v>46</v>
      </c>
      <c r="N49" s="8"/>
      <c r="O49" s="15">
        <v>4</v>
      </c>
      <c r="P49" s="15">
        <v>351</v>
      </c>
      <c r="Q49" s="17">
        <f>+O49*P49</f>
        <v>1404</v>
      </c>
      <c r="R49" s="13"/>
    </row>
    <row r="50" spans="11:19" x14ac:dyDescent="0.2">
      <c r="K50" s="8"/>
      <c r="L50" s="8"/>
      <c r="M50" s="8"/>
      <c r="N50" s="8"/>
      <c r="O50" s="15"/>
      <c r="P50" s="15" t="s">
        <v>49</v>
      </c>
      <c r="Q50" s="17">
        <f>+Q49+Q48</f>
        <v>1939</v>
      </c>
      <c r="R50" s="13"/>
    </row>
    <row r="51" spans="11:19" x14ac:dyDescent="0.2">
      <c r="K51" s="8"/>
      <c r="L51" s="8"/>
      <c r="M51" s="8"/>
      <c r="N51" s="8"/>
      <c r="O51" s="8"/>
      <c r="P51" s="8"/>
      <c r="Q51" s="12"/>
      <c r="R51" s="13"/>
    </row>
    <row r="52" spans="11:19" ht="21" x14ac:dyDescent="0.25">
      <c r="K52" s="11" t="s">
        <v>52</v>
      </c>
      <c r="L52" s="8"/>
      <c r="M52" s="8" t="s">
        <v>45</v>
      </c>
      <c r="N52" s="8"/>
      <c r="O52" s="15">
        <v>5</v>
      </c>
      <c r="P52" s="15">
        <v>107</v>
      </c>
      <c r="Q52" s="17">
        <f>+O52*P52</f>
        <v>535</v>
      </c>
      <c r="R52" s="13"/>
    </row>
    <row r="53" spans="11:19" ht="21" x14ac:dyDescent="0.25">
      <c r="K53" s="11" t="s">
        <v>54</v>
      </c>
      <c r="L53" s="8"/>
      <c r="M53" s="8" t="s">
        <v>46</v>
      </c>
      <c r="N53" s="8"/>
      <c r="O53" s="15">
        <v>3</v>
      </c>
      <c r="P53" s="15">
        <v>351</v>
      </c>
      <c r="Q53" s="17">
        <f>+O53*P53</f>
        <v>1053</v>
      </c>
      <c r="R53" s="13"/>
    </row>
    <row r="54" spans="11:19" x14ac:dyDescent="0.2">
      <c r="K54" s="8"/>
      <c r="L54" s="8"/>
      <c r="M54" s="8"/>
      <c r="N54" s="8"/>
      <c r="O54" s="15"/>
      <c r="P54" s="15" t="s">
        <v>49</v>
      </c>
      <c r="Q54" s="17">
        <f>+Q52+Q53</f>
        <v>1588</v>
      </c>
      <c r="R54" s="13"/>
    </row>
    <row r="55" spans="11:19" x14ac:dyDescent="0.2">
      <c r="K55" s="8"/>
      <c r="L55" s="8"/>
      <c r="M55" s="8"/>
      <c r="N55" s="8"/>
      <c r="O55" s="8"/>
      <c r="P55" s="8"/>
      <c r="Q55" s="12"/>
      <c r="R55" s="13"/>
    </row>
    <row r="56" spans="11:19" x14ac:dyDescent="0.2">
      <c r="K56" s="8"/>
      <c r="L56" s="8"/>
      <c r="M56" s="8"/>
      <c r="N56" s="8"/>
      <c r="O56" s="8"/>
      <c r="P56" s="8"/>
      <c r="Q56" s="12"/>
      <c r="R56" s="13"/>
    </row>
    <row r="57" spans="11:19" x14ac:dyDescent="0.2">
      <c r="K57" s="8" t="s">
        <v>53</v>
      </c>
      <c r="L57" s="8"/>
      <c r="M57" s="8"/>
      <c r="N57" s="8"/>
      <c r="O57" s="15"/>
      <c r="P57" s="15"/>
      <c r="Q57" s="17">
        <f>+Q50+Q54</f>
        <v>3527</v>
      </c>
      <c r="R57" s="13"/>
    </row>
    <row r="58" spans="11:19" x14ac:dyDescent="0.2">
      <c r="K58" s="8"/>
      <c r="L58" s="8"/>
      <c r="M58" s="8"/>
      <c r="N58" s="8"/>
      <c r="O58" s="27" t="s">
        <v>6</v>
      </c>
      <c r="P58" s="18">
        <v>0.15</v>
      </c>
      <c r="Q58" s="17">
        <f>+Q57*P58</f>
        <v>529.04999999999995</v>
      </c>
      <c r="R58" s="21"/>
    </row>
    <row r="59" spans="11:19" ht="21" x14ac:dyDescent="0.25">
      <c r="K59" s="8"/>
      <c r="L59" s="8"/>
      <c r="M59" s="8"/>
      <c r="N59" s="8"/>
      <c r="O59" s="26" t="s">
        <v>65</v>
      </c>
      <c r="P59" s="15" t="s">
        <v>49</v>
      </c>
      <c r="Q59" s="24">
        <f>+Q57-Q58</f>
        <v>2997.95</v>
      </c>
      <c r="R59" s="25">
        <f>+Z24</f>
        <v>15773.250000000015</v>
      </c>
      <c r="S59" s="22">
        <f>+(R59-Q59)/Q59</f>
        <v>4.2613452525892743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B540-069F-6E4E-B1B7-07749A8B604A}">
  <dimension ref="A1"/>
  <sheetViews>
    <sheetView workbookViewId="0">
      <selection activeCell="D23" sqref="D23"/>
    </sheetView>
  </sheetViews>
  <sheetFormatPr baseColWidth="10" defaultRowHeight="1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772810A94C1D4FB8BDA13D434334D4" ma:contentTypeVersion="14" ma:contentTypeDescription="Crée un document." ma:contentTypeScope="" ma:versionID="1c5c1c30d0aea9c94244bc3df73c8e9f">
  <xsd:schema xmlns:xsd="http://www.w3.org/2001/XMLSchema" xmlns:xs="http://www.w3.org/2001/XMLSchema" xmlns:p="http://schemas.microsoft.com/office/2006/metadata/properties" xmlns:ns2="56d30657-c438-45b6-9e92-a8b10c0bfa9f" xmlns:ns3="b7812c0b-efac-4cbc-bab9-5b332bd67704" targetNamespace="http://schemas.microsoft.com/office/2006/metadata/properties" ma:root="true" ma:fieldsID="1cb20c255ac748dc064906587e7f5510" ns2:_="" ns3:_="">
    <xsd:import namespace="56d30657-c438-45b6-9e92-a8b10c0bfa9f"/>
    <xsd:import namespace="b7812c0b-efac-4cbc-bab9-5b332bd67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30657-c438-45b6-9e92-a8b10c0bf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54b07513-5d80-42f7-b1cc-e7d6774d94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12c0b-efac-4cbc-bab9-5b332bd6770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89e3c2e-70dd-4c44-82b0-b0bbcf1706a8}" ma:internalName="TaxCatchAll" ma:showField="CatchAllData" ma:web="b7812c0b-efac-4cbc-bab9-5b332bd67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9AF2BD-915C-4F97-9CA3-70CEDB2E1A82}"/>
</file>

<file path=customXml/itemProps2.xml><?xml version="1.0" encoding="utf-8"?>
<ds:datastoreItem xmlns:ds="http://schemas.openxmlformats.org/officeDocument/2006/customXml" ds:itemID="{E5C748A8-4E56-45C9-828A-C78F1A546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DE MIL</dc:creator>
  <cp:lastModifiedBy>CHRISTOPHE DE MIL</cp:lastModifiedBy>
  <dcterms:created xsi:type="dcterms:W3CDTF">2024-02-21T14:37:06Z</dcterms:created>
  <dcterms:modified xsi:type="dcterms:W3CDTF">2024-02-22T20:42:53Z</dcterms:modified>
</cp:coreProperties>
</file>